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Sheet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/>
  <c r="G69"/>
  <c r="G62"/>
  <c r="G60"/>
  <c r="G59"/>
  <c r="G58"/>
  <c r="G54"/>
  <c r="G53"/>
  <c r="G48"/>
  <c r="G47"/>
  <c r="G44"/>
  <c r="G42"/>
  <c r="G13" l="1"/>
  <c r="G12"/>
  <c r="G11"/>
  <c r="G9"/>
  <c r="F10"/>
  <c r="G10" s="1"/>
  <c r="F9"/>
  <c r="F46"/>
  <c r="G46" s="1"/>
  <c r="F45"/>
  <c r="G45" s="1"/>
  <c r="F20"/>
  <c r="G20" s="1"/>
  <c r="F64"/>
  <c r="G64" s="1"/>
  <c r="F63"/>
  <c r="G63" s="1"/>
  <c r="F65"/>
  <c r="G65" s="1"/>
  <c r="F67"/>
  <c r="G67" s="1"/>
  <c r="F66"/>
  <c r="G66" s="1"/>
  <c r="F19" l="1"/>
  <c r="G19" s="1"/>
  <c r="F18"/>
  <c r="G18" s="1"/>
  <c r="F17"/>
  <c r="G17" s="1"/>
  <c r="F16"/>
  <c r="G16" s="1"/>
  <c r="F15"/>
  <c r="G15" s="1"/>
  <c r="F14"/>
  <c r="G14" s="1"/>
  <c r="F61"/>
  <c r="G61" s="1"/>
  <c r="F57"/>
  <c r="G57" s="1"/>
  <c r="F56"/>
  <c r="G56" s="1"/>
  <c r="F55"/>
  <c r="G55" s="1"/>
  <c r="F52"/>
  <c r="G52" s="1"/>
  <c r="F51"/>
  <c r="G51" s="1"/>
  <c r="F50"/>
  <c r="G50" s="1"/>
  <c r="F49"/>
  <c r="G49" s="1"/>
  <c r="F43"/>
  <c r="G43" s="1"/>
  <c r="F41"/>
  <c r="G41" s="1"/>
  <c r="F37"/>
  <c r="G37" s="1"/>
  <c r="F39"/>
  <c r="G39" s="1"/>
  <c r="F38"/>
  <c r="G38" s="1"/>
  <c r="F36"/>
  <c r="G36" s="1"/>
  <c r="F34"/>
  <c r="G34" s="1"/>
  <c r="F35"/>
  <c r="G35" s="1"/>
  <c r="F33"/>
  <c r="G33" s="1"/>
  <c r="F32"/>
  <c r="G32" s="1"/>
  <c r="F31"/>
  <c r="G31" s="1"/>
  <c r="F30"/>
  <c r="G30" s="1"/>
  <c r="F29"/>
  <c r="G29" s="1"/>
  <c r="F28"/>
  <c r="G28" s="1"/>
  <c r="F26"/>
  <c r="G26" s="1"/>
  <c r="F27"/>
  <c r="G27" s="1"/>
  <c r="F24"/>
  <c r="G24" s="1"/>
  <c r="F25"/>
  <c r="G25" s="1"/>
  <c r="F23"/>
  <c r="G23" s="1"/>
  <c r="F22"/>
  <c r="G22" s="1"/>
  <c r="F21"/>
  <c r="G21" s="1"/>
  <c r="G72" l="1"/>
  <c r="F72"/>
  <c r="E54"/>
  <c r="E51"/>
  <c r="E37"/>
  <c r="E29"/>
  <c r="E14" l="1"/>
</calcChain>
</file>

<file path=xl/sharedStrings.xml><?xml version="1.0" encoding="utf-8"?>
<sst xmlns="http://schemas.openxmlformats.org/spreadsheetml/2006/main" count="76" uniqueCount="54">
  <si>
    <t>Nr crt</t>
  </si>
  <si>
    <t xml:space="preserve">Scoala nr.29 Nicolae Romanescu </t>
  </si>
  <si>
    <t>Scoala nr.21 Gheorghe Titeica</t>
  </si>
  <si>
    <t xml:space="preserve">Scoala generala nr.39 </t>
  </si>
  <si>
    <t>Scoala generala nr. 22</t>
  </si>
  <si>
    <t>Scoala generala nr.38 Ion Creanga</t>
  </si>
  <si>
    <t>Scoala generala nr. 19</t>
  </si>
  <si>
    <t>Liceul Pedagogic</t>
  </si>
  <si>
    <t>Liceul CFR</t>
  </si>
  <si>
    <t>Liceul Traian Vuia</t>
  </si>
  <si>
    <t>Scoala generala nr. 34</t>
  </si>
  <si>
    <t>Scoala generala nr. 33</t>
  </si>
  <si>
    <t>Scoala Ion Creanga</t>
  </si>
  <si>
    <t>Scoala generala nr.37</t>
  </si>
  <si>
    <t xml:space="preserve">Liceul Nicolae Titulescu </t>
  </si>
  <si>
    <t>Scoala generala nr.23</t>
  </si>
  <si>
    <t xml:space="preserve">Liceul Energetic </t>
  </si>
  <si>
    <t>Liceul Tehnologic Auto</t>
  </si>
  <si>
    <t>Liceul Constantin Brancusi</t>
  </si>
  <si>
    <t>Liceul Matei Basarab</t>
  </si>
  <si>
    <t>Liceul Marin Sorescu</t>
  </si>
  <si>
    <t xml:space="preserve">Liceul Petrache Triscu </t>
  </si>
  <si>
    <t>Liceul Voltaire</t>
  </si>
  <si>
    <t>Scoala generala nr.36</t>
  </si>
  <si>
    <t>Liceul Tudor Arghezi</t>
  </si>
  <si>
    <t>Scoala nr.19 Lascar Catargiu</t>
  </si>
  <si>
    <t>Scoala nr.39 Cartier Sarari</t>
  </si>
  <si>
    <t>Scoala generala nr. 24</t>
  </si>
  <si>
    <t>Suprafete (mp) si Valori</t>
  </si>
  <si>
    <t>Liceul Industrie  Alimentara - LIA</t>
  </si>
  <si>
    <t>Liceul de chimie  Costin Nenitescu</t>
  </si>
  <si>
    <t>Scoala generala nr.27</t>
  </si>
  <si>
    <t>Denumire</t>
  </si>
  <si>
    <t>Gradinita nr. 5, str. Toamnei</t>
  </si>
  <si>
    <t>Scoala nr. 26, str. Banu Stepan</t>
  </si>
  <si>
    <t>ACTUALIZARE VALOARE DE INVENTAR BUNURI DOBÂNDITE DE MUNICIPIUL CRAIOVA</t>
  </si>
  <si>
    <t>SUPRAFATA</t>
  </si>
  <si>
    <t xml:space="preserve">Valoare FARA TVA </t>
  </si>
  <si>
    <t>NUMAR DE INVENTAR</t>
  </si>
  <si>
    <t>VALOARE DE INVENTAR +TVA</t>
  </si>
  <si>
    <t>Liceul CFR PLATFORME</t>
  </si>
  <si>
    <t>Liceul Traian Vuia PLATFORME</t>
  </si>
  <si>
    <t>Scoala generala nr. 34 PLATFORME</t>
  </si>
  <si>
    <t>Liceul Nicolae Titulescu PLATF</t>
  </si>
  <si>
    <t>Liceul Energetic PLATFORMA</t>
  </si>
  <si>
    <t>Scoala Mihai Eminescu PLATF</t>
  </si>
  <si>
    <t>Liceul Matei Basarab PLATF</t>
  </si>
  <si>
    <t>Scoala nr.39 Cartier Sarari PLATF</t>
  </si>
  <si>
    <t>Scoala Anton Pann</t>
  </si>
  <si>
    <t>Total</t>
  </si>
  <si>
    <t>PG 1-2</t>
  </si>
  <si>
    <t>ANEXA NR.3 LA HOTĂRÂREA NR.210/2024</t>
  </si>
  <si>
    <t>PREŞEDINTE DE ŞEDINŢĂ,</t>
  </si>
  <si>
    <t>Lucian Costin DINDIRICĂ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</si>
</sst>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8"/>
      <name val="Calibri"/>
      <family val="2"/>
      <scheme val="minor"/>
    </font>
    <font>
      <b/>
      <sz val="11"/>
      <name val="Aptos Narrow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Aptos Narrow"/>
      <family val="2"/>
      <charset val="238"/>
    </font>
    <font>
      <sz val="11"/>
      <name val="Aptos Narrow"/>
      <family val="2"/>
      <charset val="238"/>
    </font>
    <font>
      <b/>
      <sz val="11"/>
      <color theme="1"/>
      <name val="Times New Roman"/>
      <family val="1"/>
    </font>
    <font>
      <b/>
      <sz val="11"/>
      <color theme="1"/>
      <name val="Aptos Narrow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indent="1"/>
    </xf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7" fillId="0" borderId="1" xfId="1" applyFont="1" applyBorder="1" applyAlignment="1">
      <alignment horizontal="left" vertical="top" wrapText="1"/>
    </xf>
    <xf numFmtId="164" fontId="8" fillId="0" borderId="1" xfId="1" applyFont="1" applyBorder="1" applyAlignment="1">
      <alignment horizontal="left" vertical="top" wrapText="1"/>
    </xf>
    <xf numFmtId="164" fontId="7" fillId="0" borderId="1" xfId="1" applyFont="1" applyBorder="1" applyAlignment="1">
      <alignment horizontal="left" vertical="top"/>
    </xf>
    <xf numFmtId="164" fontId="8" fillId="0" borderId="1" xfId="1" applyFont="1" applyBorder="1" applyAlignment="1">
      <alignment horizontal="left" vertical="top"/>
    </xf>
    <xf numFmtId="164" fontId="9" fillId="0" borderId="1" xfId="1" applyFont="1" applyBorder="1" applyAlignment="1">
      <alignment horizontal="left" vertical="top"/>
    </xf>
    <xf numFmtId="164" fontId="8" fillId="0" borderId="1" xfId="1" applyFont="1" applyBorder="1" applyAlignment="1">
      <alignment horizontal="center" vertical="center"/>
    </xf>
    <xf numFmtId="164" fontId="8" fillId="0" borderId="1" xfId="1" applyFont="1" applyBorder="1" applyAlignment="1">
      <alignment horizontal="left" vertical="center" wrapText="1"/>
    </xf>
    <xf numFmtId="164" fontId="8" fillId="0" borderId="1" xfId="1" applyFont="1" applyBorder="1" applyAlignment="1">
      <alignment horizontal="left" vertical="center"/>
    </xf>
    <xf numFmtId="164" fontId="8" fillId="0" borderId="1" xfId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164" fontId="11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il%20patrimoniu19\Downloads\Situatie%20scoli%20si%20gradinite%20mun.%20Craiova%20executate%20in%20cadrul%20Acordului%20Cadru%20%202019%20-%202023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7">
          <cell r="D7">
            <v>312994.48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77"/>
  <sheetViews>
    <sheetView tabSelected="1" topLeftCell="A54" workbookViewId="0">
      <selection activeCell="B1" sqref="B1:G78"/>
    </sheetView>
  </sheetViews>
  <sheetFormatPr defaultRowHeight="15"/>
  <cols>
    <col min="1" max="1" width="3.42578125" style="1" customWidth="1"/>
    <col min="2" max="2" width="6.140625" style="1" customWidth="1"/>
    <col min="3" max="3" width="40" style="4" customWidth="1"/>
    <col min="4" max="4" width="16.140625" style="19" customWidth="1"/>
    <col min="5" max="5" width="17.7109375" style="3" customWidth="1"/>
    <col min="6" max="6" width="15.7109375" style="5" bestFit="1" customWidth="1"/>
    <col min="7" max="7" width="15.7109375" style="3" bestFit="1" customWidth="1"/>
    <col min="8" max="16384" width="9.140625" style="1"/>
  </cols>
  <sheetData>
    <row r="2" spans="2:7">
      <c r="E2" s="30" t="s">
        <v>51</v>
      </c>
      <c r="F2" s="30"/>
      <c r="G2" s="30"/>
    </row>
    <row r="4" spans="2:7" ht="32.25" customHeight="1">
      <c r="B4" s="32" t="s">
        <v>35</v>
      </c>
      <c r="C4" s="32"/>
      <c r="D4" s="32"/>
      <c r="E4" s="32"/>
      <c r="F4" s="32"/>
      <c r="G4" s="32"/>
    </row>
    <row r="5" spans="2:7" ht="36.75" customHeight="1">
      <c r="F5" s="5" t="s">
        <v>50</v>
      </c>
    </row>
    <row r="6" spans="2:7" ht="49.5" customHeight="1"/>
    <row r="7" spans="2:7" ht="14.25">
      <c r="B7" s="33" t="s">
        <v>0</v>
      </c>
      <c r="C7" s="31" t="s">
        <v>32</v>
      </c>
      <c r="D7" s="7"/>
      <c r="E7" s="31" t="s">
        <v>28</v>
      </c>
      <c r="F7" s="31"/>
      <c r="G7" s="31"/>
    </row>
    <row r="8" spans="2:7" ht="82.5" customHeight="1">
      <c r="B8" s="33"/>
      <c r="C8" s="31"/>
      <c r="D8" s="8" t="s">
        <v>38</v>
      </c>
      <c r="E8" s="8" t="s">
        <v>36</v>
      </c>
      <c r="F8" s="9" t="s">
        <v>37</v>
      </c>
      <c r="G8" s="8" t="s">
        <v>39</v>
      </c>
    </row>
    <row r="9" spans="2:7" ht="22.5" customHeight="1">
      <c r="B9" s="10">
        <v>1</v>
      </c>
      <c r="C9" s="15" t="s">
        <v>27</v>
      </c>
      <c r="D9" s="14">
        <v>120177727</v>
      </c>
      <c r="E9" s="11">
        <v>3053</v>
      </c>
      <c r="F9" s="20">
        <f>312994.48</f>
        <v>312994.48</v>
      </c>
      <c r="G9" s="26">
        <f>ROUND([1]Sheet1!D7*1.19,2)</f>
        <v>372463.43</v>
      </c>
    </row>
    <row r="10" spans="2:7" ht="22.5" customHeight="1">
      <c r="B10" s="18">
        <v>2</v>
      </c>
      <c r="C10" s="15" t="s">
        <v>27</v>
      </c>
      <c r="D10" s="14">
        <v>120177728</v>
      </c>
      <c r="E10" s="13">
        <v>864</v>
      </c>
      <c r="F10" s="21">
        <f>25201.37</f>
        <v>25201.37</v>
      </c>
      <c r="G10" s="26">
        <f>ROUND(F10*1.19,2)</f>
        <v>29989.63</v>
      </c>
    </row>
    <row r="11" spans="2:7" s="2" customFormat="1">
      <c r="B11" s="10">
        <v>3</v>
      </c>
      <c r="C11" s="15" t="s">
        <v>1</v>
      </c>
      <c r="D11" s="14">
        <v>120177729</v>
      </c>
      <c r="E11" s="10">
        <v>2311.0500000000002</v>
      </c>
      <c r="F11" s="12">
        <v>543228.61</v>
      </c>
      <c r="G11" s="26">
        <f t="shared" ref="G11:G39" si="0">ROUND(F11*1.19,2)</f>
        <v>646442.05000000005</v>
      </c>
    </row>
    <row r="12" spans="2:7">
      <c r="B12" s="10">
        <v>4</v>
      </c>
      <c r="C12" s="15" t="s">
        <v>1</v>
      </c>
      <c r="D12" s="14">
        <v>120177730</v>
      </c>
      <c r="E12" s="14">
        <v>165.48</v>
      </c>
      <c r="F12" s="23">
        <v>34730.74</v>
      </c>
      <c r="G12" s="26">
        <f t="shared" si="0"/>
        <v>41329.58</v>
      </c>
    </row>
    <row r="13" spans="2:7">
      <c r="B13" s="18">
        <v>5</v>
      </c>
      <c r="C13" s="15" t="s">
        <v>2</v>
      </c>
      <c r="D13" s="14">
        <v>120177731</v>
      </c>
      <c r="E13" s="14">
        <v>980.67</v>
      </c>
      <c r="F13" s="23">
        <v>96547.04</v>
      </c>
      <c r="G13" s="26">
        <f t="shared" si="0"/>
        <v>114890.98</v>
      </c>
    </row>
    <row r="14" spans="2:7">
      <c r="B14" s="10">
        <v>6</v>
      </c>
      <c r="C14" s="15" t="s">
        <v>4</v>
      </c>
      <c r="D14" s="14">
        <v>120177732</v>
      </c>
      <c r="E14" s="10">
        <f>2726.06+834.54</f>
        <v>3560.6</v>
      </c>
      <c r="F14" s="22">
        <f>445630.55</f>
        <v>445630.55</v>
      </c>
      <c r="G14" s="26">
        <f t="shared" si="0"/>
        <v>530300.35</v>
      </c>
    </row>
    <row r="15" spans="2:7">
      <c r="B15" s="10">
        <v>7</v>
      </c>
      <c r="C15" s="15" t="s">
        <v>4</v>
      </c>
      <c r="D15" s="14">
        <v>120177733</v>
      </c>
      <c r="E15" s="14">
        <v>17.13</v>
      </c>
      <c r="F15" s="23">
        <f>37889.11</f>
        <v>37889.11</v>
      </c>
      <c r="G15" s="26">
        <f t="shared" si="0"/>
        <v>45088.04</v>
      </c>
    </row>
    <row r="16" spans="2:7">
      <c r="B16" s="18">
        <v>8</v>
      </c>
      <c r="C16" s="15" t="s">
        <v>3</v>
      </c>
      <c r="D16" s="14">
        <v>120177734</v>
      </c>
      <c r="E16" s="10">
        <v>5463.76</v>
      </c>
      <c r="F16" s="22">
        <f>700849.75</f>
        <v>700849.75</v>
      </c>
      <c r="G16" s="26">
        <f t="shared" si="0"/>
        <v>834011.2</v>
      </c>
    </row>
    <row r="17" spans="2:8">
      <c r="B17" s="10">
        <v>9</v>
      </c>
      <c r="C17" s="15" t="s">
        <v>3</v>
      </c>
      <c r="D17" s="14">
        <v>120177735</v>
      </c>
      <c r="E17" s="14">
        <v>151.21</v>
      </c>
      <c r="F17" s="23">
        <f>30616.86</f>
        <v>30616.86</v>
      </c>
      <c r="G17" s="26">
        <f t="shared" si="0"/>
        <v>36434.06</v>
      </c>
    </row>
    <row r="18" spans="2:8">
      <c r="B18" s="10">
        <v>10</v>
      </c>
      <c r="C18" s="15" t="s">
        <v>5</v>
      </c>
      <c r="D18" s="14">
        <v>120177736</v>
      </c>
      <c r="E18" s="10">
        <v>2685.63</v>
      </c>
      <c r="F18" s="22">
        <f>351918.7</f>
        <v>351918.7</v>
      </c>
      <c r="G18" s="26">
        <f t="shared" si="0"/>
        <v>418783.25</v>
      </c>
    </row>
    <row r="19" spans="2:8">
      <c r="B19" s="18">
        <v>11</v>
      </c>
      <c r="C19" s="15" t="s">
        <v>5</v>
      </c>
      <c r="D19" s="14">
        <v>120177737</v>
      </c>
      <c r="E19" s="14">
        <v>368.7</v>
      </c>
      <c r="F19" s="23">
        <f>62882.43</f>
        <v>62882.43</v>
      </c>
      <c r="G19" s="26">
        <f t="shared" si="0"/>
        <v>74830.09</v>
      </c>
    </row>
    <row r="20" spans="2:8">
      <c r="B20" s="10">
        <v>12</v>
      </c>
      <c r="C20" s="15" t="s">
        <v>6</v>
      </c>
      <c r="D20" s="14">
        <v>120177738</v>
      </c>
      <c r="E20" s="14">
        <v>254.77</v>
      </c>
      <c r="F20" s="23">
        <f>26648.36</f>
        <v>26648.36</v>
      </c>
      <c r="G20" s="26">
        <f t="shared" si="0"/>
        <v>31711.55</v>
      </c>
      <c r="H20" s="6"/>
    </row>
    <row r="21" spans="2:8">
      <c r="B21" s="10">
        <v>13</v>
      </c>
      <c r="C21" s="15" t="s">
        <v>7</v>
      </c>
      <c r="D21" s="14">
        <v>120177739</v>
      </c>
      <c r="E21" s="10">
        <v>3246</v>
      </c>
      <c r="F21" s="22">
        <f>233767.05+207798.1+321737.21</f>
        <v>763302.3600000001</v>
      </c>
      <c r="G21" s="26">
        <f t="shared" si="0"/>
        <v>908329.81</v>
      </c>
    </row>
    <row r="22" spans="2:8">
      <c r="B22" s="18">
        <v>14</v>
      </c>
      <c r="C22" s="15" t="s">
        <v>7</v>
      </c>
      <c r="D22" s="14">
        <v>120177740</v>
      </c>
      <c r="E22" s="14">
        <v>2049</v>
      </c>
      <c r="F22" s="23">
        <f>31875.34+91555.62+6618.33+56900.73</f>
        <v>186950.02</v>
      </c>
      <c r="G22" s="26">
        <f t="shared" si="0"/>
        <v>222470.52</v>
      </c>
    </row>
    <row r="23" spans="2:8">
      <c r="B23" s="10">
        <v>15</v>
      </c>
      <c r="C23" s="15" t="s">
        <v>8</v>
      </c>
      <c r="D23" s="14">
        <v>120177741</v>
      </c>
      <c r="E23" s="10">
        <v>3356</v>
      </c>
      <c r="F23" s="22">
        <f>407673.91</f>
        <v>407673.91</v>
      </c>
      <c r="G23" s="26">
        <f t="shared" si="0"/>
        <v>485131.95</v>
      </c>
    </row>
    <row r="24" spans="2:8">
      <c r="B24" s="10">
        <v>16</v>
      </c>
      <c r="C24" s="15" t="s">
        <v>8</v>
      </c>
      <c r="D24" s="14">
        <v>120177742</v>
      </c>
      <c r="E24" s="14">
        <v>326</v>
      </c>
      <c r="F24" s="23">
        <f>40377.83</f>
        <v>40377.83</v>
      </c>
      <c r="G24" s="26">
        <f t="shared" si="0"/>
        <v>48049.62</v>
      </c>
    </row>
    <row r="25" spans="2:8">
      <c r="B25" s="18">
        <v>17</v>
      </c>
      <c r="C25" s="15" t="s">
        <v>40</v>
      </c>
      <c r="D25" s="14">
        <v>120177743</v>
      </c>
      <c r="E25" s="10">
        <v>1074</v>
      </c>
      <c r="F25" s="22">
        <f>71372.44</f>
        <v>71372.44</v>
      </c>
      <c r="G25" s="27">
        <f t="shared" si="0"/>
        <v>84933.2</v>
      </c>
    </row>
    <row r="26" spans="2:8">
      <c r="B26" s="10">
        <v>18</v>
      </c>
      <c r="C26" s="15" t="s">
        <v>9</v>
      </c>
      <c r="D26" s="14">
        <v>120177744</v>
      </c>
      <c r="E26" s="10">
        <v>3555</v>
      </c>
      <c r="F26" s="22">
        <f>287117.65</f>
        <v>287117.65000000002</v>
      </c>
      <c r="G26" s="26">
        <f t="shared" si="0"/>
        <v>341670</v>
      </c>
    </row>
    <row r="27" spans="2:8">
      <c r="B27" s="10">
        <v>19</v>
      </c>
      <c r="C27" s="15" t="s">
        <v>41</v>
      </c>
      <c r="D27" s="14">
        <v>120177745</v>
      </c>
      <c r="E27" s="10">
        <v>861</v>
      </c>
      <c r="F27" s="22">
        <f>45748.66</f>
        <v>45748.66</v>
      </c>
      <c r="G27" s="27">
        <f t="shared" si="0"/>
        <v>54440.91</v>
      </c>
    </row>
    <row r="28" spans="2:8">
      <c r="B28" s="18">
        <v>20</v>
      </c>
      <c r="C28" s="15" t="s">
        <v>10</v>
      </c>
      <c r="D28" s="14">
        <v>120177746</v>
      </c>
      <c r="E28" s="14">
        <v>807</v>
      </c>
      <c r="F28" s="23">
        <f>114262.6</f>
        <v>114262.6</v>
      </c>
      <c r="G28" s="26">
        <f t="shared" si="0"/>
        <v>135972.49</v>
      </c>
    </row>
    <row r="29" spans="2:8">
      <c r="B29" s="10">
        <v>21</v>
      </c>
      <c r="C29" s="15" t="s">
        <v>42</v>
      </c>
      <c r="D29" s="14">
        <v>120177747</v>
      </c>
      <c r="E29" s="10">
        <f>2076+1140</f>
        <v>3216</v>
      </c>
      <c r="F29" s="22">
        <f>191616.85+81961.84</f>
        <v>273578.69</v>
      </c>
      <c r="G29" s="27">
        <f t="shared" si="0"/>
        <v>325558.64</v>
      </c>
    </row>
    <row r="30" spans="2:8">
      <c r="B30" s="10">
        <v>22</v>
      </c>
      <c r="C30" s="15" t="s">
        <v>11</v>
      </c>
      <c r="D30" s="14">
        <v>120177748</v>
      </c>
      <c r="E30" s="10">
        <v>3507</v>
      </c>
      <c r="F30" s="22">
        <f>215196.75</f>
        <v>215196.75</v>
      </c>
      <c r="G30" s="26">
        <f t="shared" si="0"/>
        <v>256084.13</v>
      </c>
    </row>
    <row r="31" spans="2:8">
      <c r="B31" s="18">
        <v>23</v>
      </c>
      <c r="C31" s="15" t="s">
        <v>12</v>
      </c>
      <c r="D31" s="14">
        <v>120177749</v>
      </c>
      <c r="E31" s="10">
        <v>3394.47</v>
      </c>
      <c r="F31" s="22">
        <f>346948.61</f>
        <v>346948.61</v>
      </c>
      <c r="G31" s="26">
        <f t="shared" si="0"/>
        <v>412868.85</v>
      </c>
    </row>
    <row r="32" spans="2:8">
      <c r="B32" s="10">
        <v>24</v>
      </c>
      <c r="C32" s="15" t="s">
        <v>12</v>
      </c>
      <c r="D32" s="14">
        <v>120177750</v>
      </c>
      <c r="E32" s="14">
        <v>328.23</v>
      </c>
      <c r="F32" s="23">
        <f>41327.9</f>
        <v>41327.9</v>
      </c>
      <c r="G32" s="26">
        <f t="shared" si="0"/>
        <v>49180.2</v>
      </c>
    </row>
    <row r="33" spans="2:7">
      <c r="B33" s="10">
        <v>25</v>
      </c>
      <c r="C33" s="15" t="s">
        <v>13</v>
      </c>
      <c r="D33" s="14">
        <v>120177751</v>
      </c>
      <c r="E33" s="10">
        <v>2522</v>
      </c>
      <c r="F33" s="22">
        <f>339320.96</f>
        <v>339320.96</v>
      </c>
      <c r="G33" s="26">
        <f t="shared" si="0"/>
        <v>403791.94</v>
      </c>
    </row>
    <row r="34" spans="2:7">
      <c r="B34" s="18">
        <v>26</v>
      </c>
      <c r="C34" s="15" t="s">
        <v>14</v>
      </c>
      <c r="D34" s="14">
        <v>120177752</v>
      </c>
      <c r="E34" s="10">
        <v>2161</v>
      </c>
      <c r="F34" s="22">
        <f>249739.33</f>
        <v>249739.33</v>
      </c>
      <c r="G34" s="26">
        <f t="shared" si="0"/>
        <v>297189.8</v>
      </c>
    </row>
    <row r="35" spans="2:7">
      <c r="B35" s="10">
        <v>27</v>
      </c>
      <c r="C35" s="15" t="s">
        <v>43</v>
      </c>
      <c r="D35" s="14">
        <v>120177753</v>
      </c>
      <c r="E35" s="10">
        <v>1403</v>
      </c>
      <c r="F35" s="22">
        <f>73144.52</f>
        <v>73144.52</v>
      </c>
      <c r="G35" s="27">
        <f t="shared" si="0"/>
        <v>87041.98</v>
      </c>
    </row>
    <row r="36" spans="2:7">
      <c r="B36" s="10">
        <v>28</v>
      </c>
      <c r="C36" s="15" t="s">
        <v>15</v>
      </c>
      <c r="D36" s="14">
        <v>120177754</v>
      </c>
      <c r="E36" s="10">
        <v>4193.25</v>
      </c>
      <c r="F36" s="22">
        <f>643783.77</f>
        <v>643783.77</v>
      </c>
      <c r="G36" s="26">
        <f t="shared" si="0"/>
        <v>766102.69</v>
      </c>
    </row>
    <row r="37" spans="2:7">
      <c r="B37" s="18">
        <v>29</v>
      </c>
      <c r="C37" s="15" t="s">
        <v>16</v>
      </c>
      <c r="D37" s="14">
        <v>120177755</v>
      </c>
      <c r="E37" s="10">
        <f>278.55+3849.37</f>
        <v>4127.92</v>
      </c>
      <c r="F37" s="22">
        <f>51770.57+623311.27</f>
        <v>675081.84</v>
      </c>
      <c r="G37" s="26">
        <f t="shared" si="0"/>
        <v>803347.39</v>
      </c>
    </row>
    <row r="38" spans="2:7">
      <c r="B38" s="10">
        <v>30</v>
      </c>
      <c r="C38" s="15" t="s">
        <v>16</v>
      </c>
      <c r="D38" s="14">
        <v>120177756</v>
      </c>
      <c r="E38" s="14">
        <v>1345.67</v>
      </c>
      <c r="F38" s="23">
        <f>186884.12</f>
        <v>186884.12</v>
      </c>
      <c r="G38" s="26">
        <f t="shared" si="0"/>
        <v>222392.1</v>
      </c>
    </row>
    <row r="39" spans="2:7">
      <c r="B39" s="10">
        <v>31</v>
      </c>
      <c r="C39" s="15" t="s">
        <v>44</v>
      </c>
      <c r="D39" s="14">
        <v>120177757</v>
      </c>
      <c r="E39" s="10">
        <v>2385.9299999999998</v>
      </c>
      <c r="F39" s="22">
        <f>546625.87</f>
        <v>546625.87</v>
      </c>
      <c r="G39" s="25">
        <f t="shared" si="0"/>
        <v>650484.79</v>
      </c>
    </row>
    <row r="40" spans="2:7">
      <c r="B40" s="18">
        <v>32</v>
      </c>
      <c r="C40" s="15" t="s">
        <v>45</v>
      </c>
      <c r="D40" s="14">
        <v>120177758</v>
      </c>
      <c r="E40" s="17">
        <v>2384</v>
      </c>
      <c r="F40" s="24">
        <v>246091</v>
      </c>
      <c r="G40" s="29">
        <v>292848.28999999998</v>
      </c>
    </row>
    <row r="41" spans="2:7">
      <c r="B41" s="10">
        <v>33</v>
      </c>
      <c r="C41" s="15" t="s">
        <v>29</v>
      </c>
      <c r="D41" s="14">
        <v>120177759</v>
      </c>
      <c r="E41" s="10">
        <v>5003</v>
      </c>
      <c r="F41" s="22">
        <f>590811.77</f>
        <v>590811.77</v>
      </c>
      <c r="G41" s="26">
        <f t="shared" ref="G41:G67" si="1">ROUND(F41*1.19,2)</f>
        <v>703066.01</v>
      </c>
    </row>
    <row r="42" spans="2:7">
      <c r="B42" s="10">
        <v>34</v>
      </c>
      <c r="C42" s="15" t="s">
        <v>29</v>
      </c>
      <c r="D42" s="14">
        <v>120177760</v>
      </c>
      <c r="E42" s="14">
        <v>284</v>
      </c>
      <c r="F42" s="23">
        <v>23091.3</v>
      </c>
      <c r="G42" s="26">
        <f t="shared" si="1"/>
        <v>27478.65</v>
      </c>
    </row>
    <row r="43" spans="2:7">
      <c r="B43" s="18">
        <v>35</v>
      </c>
      <c r="C43" s="15" t="s">
        <v>17</v>
      </c>
      <c r="D43" s="14">
        <v>120177761</v>
      </c>
      <c r="E43" s="10">
        <v>6219</v>
      </c>
      <c r="F43" s="22">
        <f>724891.62</f>
        <v>724891.62</v>
      </c>
      <c r="G43" s="26">
        <f t="shared" si="1"/>
        <v>862621.03</v>
      </c>
    </row>
    <row r="44" spans="2:7">
      <c r="B44" s="10">
        <v>36</v>
      </c>
      <c r="C44" s="15" t="s">
        <v>17</v>
      </c>
      <c r="D44" s="14">
        <v>120177762</v>
      </c>
      <c r="E44" s="14">
        <v>688</v>
      </c>
      <c r="F44" s="23">
        <v>51381.51</v>
      </c>
      <c r="G44" s="26">
        <f t="shared" si="1"/>
        <v>61144</v>
      </c>
    </row>
    <row r="45" spans="2:7">
      <c r="B45" s="10">
        <v>37</v>
      </c>
      <c r="C45" s="15" t="s">
        <v>18</v>
      </c>
      <c r="D45" s="14">
        <v>120177763</v>
      </c>
      <c r="E45" s="10">
        <v>2979</v>
      </c>
      <c r="F45" s="22">
        <f>286366.73</f>
        <v>286366.73</v>
      </c>
      <c r="G45" s="26">
        <f t="shared" si="1"/>
        <v>340776.41</v>
      </c>
    </row>
    <row r="46" spans="2:7">
      <c r="B46" s="18">
        <v>38</v>
      </c>
      <c r="C46" s="15" t="s">
        <v>18</v>
      </c>
      <c r="D46" s="14">
        <v>120177764</v>
      </c>
      <c r="E46" s="14">
        <v>562</v>
      </c>
      <c r="F46" s="23">
        <f>63241.65</f>
        <v>63241.65</v>
      </c>
      <c r="G46" s="26">
        <f t="shared" si="1"/>
        <v>75257.56</v>
      </c>
    </row>
    <row r="47" spans="2:7">
      <c r="B47" s="10">
        <v>39</v>
      </c>
      <c r="C47" s="15" t="s">
        <v>31</v>
      </c>
      <c r="D47" s="14">
        <v>120177765</v>
      </c>
      <c r="E47" s="10">
        <v>415.26</v>
      </c>
      <c r="F47" s="22">
        <v>83332.98</v>
      </c>
      <c r="G47" s="26">
        <f t="shared" si="1"/>
        <v>99166.25</v>
      </c>
    </row>
    <row r="48" spans="2:7">
      <c r="B48" s="10">
        <v>40</v>
      </c>
      <c r="C48" s="15" t="s">
        <v>31</v>
      </c>
      <c r="D48" s="14">
        <v>120177766</v>
      </c>
      <c r="E48" s="14">
        <v>165.48</v>
      </c>
      <c r="F48" s="23">
        <v>18558.310000000001</v>
      </c>
      <c r="G48" s="26">
        <f t="shared" si="1"/>
        <v>22084.39</v>
      </c>
    </row>
    <row r="49" spans="2:7">
      <c r="B49" s="18">
        <v>41</v>
      </c>
      <c r="C49" s="15" t="s">
        <v>19</v>
      </c>
      <c r="D49" s="14">
        <v>120177767</v>
      </c>
      <c r="E49" s="10">
        <v>2657</v>
      </c>
      <c r="F49" s="22">
        <f>272557.12</f>
        <v>272557.12</v>
      </c>
      <c r="G49" s="26">
        <f t="shared" si="1"/>
        <v>324342.96999999997</v>
      </c>
    </row>
    <row r="50" spans="2:7">
      <c r="B50" s="10">
        <v>42</v>
      </c>
      <c r="C50" s="15" t="s">
        <v>19</v>
      </c>
      <c r="D50" s="14">
        <v>120177768</v>
      </c>
      <c r="E50" s="14">
        <v>1406.2</v>
      </c>
      <c r="F50" s="23">
        <f>257983.54</f>
        <v>257983.54</v>
      </c>
      <c r="G50" s="26">
        <f t="shared" si="1"/>
        <v>307000.40999999997</v>
      </c>
    </row>
    <row r="51" spans="2:7">
      <c r="B51" s="10">
        <v>43</v>
      </c>
      <c r="C51" s="15" t="s">
        <v>46</v>
      </c>
      <c r="D51" s="14">
        <v>120177769</v>
      </c>
      <c r="E51" s="10">
        <f>1451+858</f>
        <v>2309</v>
      </c>
      <c r="F51" s="22">
        <f>116679.9+113119.96</f>
        <v>229799.86</v>
      </c>
      <c r="G51" s="27">
        <f t="shared" si="1"/>
        <v>273461.83</v>
      </c>
    </row>
    <row r="52" spans="2:7">
      <c r="B52" s="18">
        <v>44</v>
      </c>
      <c r="C52" s="15" t="s">
        <v>33</v>
      </c>
      <c r="D52" s="14">
        <v>120177770</v>
      </c>
      <c r="E52" s="10">
        <v>754</v>
      </c>
      <c r="F52" s="22">
        <f>111886.58</f>
        <v>111886.58</v>
      </c>
      <c r="G52" s="26">
        <f t="shared" si="1"/>
        <v>133145.03</v>
      </c>
    </row>
    <row r="53" spans="2:7">
      <c r="B53" s="10">
        <v>45</v>
      </c>
      <c r="C53" s="15" t="s">
        <v>33</v>
      </c>
      <c r="D53" s="14">
        <v>120177771</v>
      </c>
      <c r="E53" s="14">
        <v>33</v>
      </c>
      <c r="F53" s="23">
        <v>3061.58</v>
      </c>
      <c r="G53" s="26">
        <f t="shared" si="1"/>
        <v>3643.28</v>
      </c>
    </row>
    <row r="54" spans="2:7">
      <c r="B54" s="10">
        <v>46</v>
      </c>
      <c r="C54" s="15" t="s">
        <v>20</v>
      </c>
      <c r="D54" s="14">
        <v>120177772</v>
      </c>
      <c r="E54" s="10">
        <f>202+796</f>
        <v>998</v>
      </c>
      <c r="F54" s="22">
        <v>124507</v>
      </c>
      <c r="G54" s="26">
        <f t="shared" si="1"/>
        <v>148163.32999999999</v>
      </c>
    </row>
    <row r="55" spans="2:7">
      <c r="B55" s="18">
        <v>47</v>
      </c>
      <c r="C55" s="15" t="s">
        <v>34</v>
      </c>
      <c r="D55" s="14">
        <v>120177773</v>
      </c>
      <c r="E55" s="10">
        <v>612</v>
      </c>
      <c r="F55" s="22">
        <f>81308.79</f>
        <v>81308.789999999994</v>
      </c>
      <c r="G55" s="26">
        <f t="shared" si="1"/>
        <v>96757.46</v>
      </c>
    </row>
    <row r="56" spans="2:7">
      <c r="B56" s="10">
        <v>48</v>
      </c>
      <c r="C56" s="15" t="s">
        <v>34</v>
      </c>
      <c r="D56" s="14">
        <v>120177774</v>
      </c>
      <c r="E56" s="14">
        <v>122</v>
      </c>
      <c r="F56" s="23">
        <f>24814.54</f>
        <v>24814.54</v>
      </c>
      <c r="G56" s="26">
        <f t="shared" si="1"/>
        <v>29529.3</v>
      </c>
    </row>
    <row r="57" spans="2:7">
      <c r="B57" s="10">
        <v>49</v>
      </c>
      <c r="C57" s="15" t="s">
        <v>21</v>
      </c>
      <c r="D57" s="14">
        <v>120177775</v>
      </c>
      <c r="E57" s="10">
        <v>1446</v>
      </c>
      <c r="F57" s="22">
        <f>218308.18</f>
        <v>218308.18</v>
      </c>
      <c r="G57" s="26">
        <f t="shared" si="1"/>
        <v>259786.73</v>
      </c>
    </row>
    <row r="58" spans="2:7">
      <c r="B58" s="18">
        <v>50</v>
      </c>
      <c r="C58" s="15" t="s">
        <v>21</v>
      </c>
      <c r="D58" s="14">
        <v>120177776</v>
      </c>
      <c r="E58" s="14">
        <v>1928</v>
      </c>
      <c r="F58" s="23">
        <v>94226.68</v>
      </c>
      <c r="G58" s="26">
        <f t="shared" si="1"/>
        <v>112129.75</v>
      </c>
    </row>
    <row r="59" spans="2:7">
      <c r="B59" s="10">
        <v>51</v>
      </c>
      <c r="C59" s="16" t="s">
        <v>22</v>
      </c>
      <c r="D59" s="14">
        <v>120177777</v>
      </c>
      <c r="E59" s="10">
        <v>1134</v>
      </c>
      <c r="F59" s="22">
        <v>131520.31</v>
      </c>
      <c r="G59" s="26">
        <f t="shared" si="1"/>
        <v>156509.17000000001</v>
      </c>
    </row>
    <row r="60" spans="2:7">
      <c r="B60" s="10">
        <v>52</v>
      </c>
      <c r="C60" s="16" t="s">
        <v>22</v>
      </c>
      <c r="D60" s="14">
        <v>120177778</v>
      </c>
      <c r="E60" s="14">
        <v>86.3</v>
      </c>
      <c r="F60" s="23">
        <v>8339.44</v>
      </c>
      <c r="G60" s="26">
        <f t="shared" si="1"/>
        <v>9923.93</v>
      </c>
    </row>
    <row r="61" spans="2:7">
      <c r="B61" s="18">
        <v>53</v>
      </c>
      <c r="C61" s="16" t="s">
        <v>23</v>
      </c>
      <c r="D61" s="14">
        <v>120177779</v>
      </c>
      <c r="E61" s="10">
        <v>2577</v>
      </c>
      <c r="F61" s="22">
        <f>293092.09</f>
        <v>293092.09000000003</v>
      </c>
      <c r="G61" s="26">
        <f t="shared" si="1"/>
        <v>348779.59</v>
      </c>
    </row>
    <row r="62" spans="2:7">
      <c r="B62" s="10">
        <v>54</v>
      </c>
      <c r="C62" s="16" t="s">
        <v>23</v>
      </c>
      <c r="D62" s="14">
        <v>120177780</v>
      </c>
      <c r="E62" s="14">
        <v>91.81</v>
      </c>
      <c r="F62" s="23">
        <v>6068.01</v>
      </c>
      <c r="G62" s="26">
        <f t="shared" si="1"/>
        <v>7220.93</v>
      </c>
    </row>
    <row r="63" spans="2:7">
      <c r="B63" s="10">
        <v>55</v>
      </c>
      <c r="C63" s="16" t="s">
        <v>24</v>
      </c>
      <c r="D63" s="14">
        <v>120177781</v>
      </c>
      <c r="E63" s="10">
        <v>3555.76</v>
      </c>
      <c r="F63" s="22">
        <f>529981.71</f>
        <v>529981.71</v>
      </c>
      <c r="G63" s="26">
        <f t="shared" si="1"/>
        <v>630678.23</v>
      </c>
    </row>
    <row r="64" spans="2:7">
      <c r="B64" s="18">
        <v>56</v>
      </c>
      <c r="C64" s="16" t="s">
        <v>24</v>
      </c>
      <c r="D64" s="14">
        <v>120177782</v>
      </c>
      <c r="E64" s="14">
        <v>607.02</v>
      </c>
      <c r="F64" s="23">
        <f>77430.02</f>
        <v>77430.02</v>
      </c>
      <c r="G64" s="26">
        <f t="shared" si="1"/>
        <v>92141.72</v>
      </c>
    </row>
    <row r="65" spans="2:7">
      <c r="B65" s="10">
        <v>57</v>
      </c>
      <c r="C65" s="16" t="s">
        <v>25</v>
      </c>
      <c r="D65" s="14">
        <v>120177783</v>
      </c>
      <c r="E65" s="10">
        <v>1880.44</v>
      </c>
      <c r="F65" s="22">
        <f>349071.93</f>
        <v>349071.93</v>
      </c>
      <c r="G65" s="26">
        <f t="shared" si="1"/>
        <v>415395.6</v>
      </c>
    </row>
    <row r="66" spans="2:7">
      <c r="B66" s="10">
        <v>58</v>
      </c>
      <c r="C66" s="16" t="s">
        <v>26</v>
      </c>
      <c r="D66" s="14">
        <v>120177784</v>
      </c>
      <c r="E66" s="10">
        <v>2773.13</v>
      </c>
      <c r="F66" s="22">
        <f>348987.46</f>
        <v>348987.46</v>
      </c>
      <c r="G66" s="26">
        <f t="shared" si="1"/>
        <v>415295.08</v>
      </c>
    </row>
    <row r="67" spans="2:7">
      <c r="B67" s="18">
        <v>59</v>
      </c>
      <c r="C67" s="16" t="s">
        <v>26</v>
      </c>
      <c r="D67" s="14">
        <v>120177785</v>
      </c>
      <c r="E67" s="14">
        <v>151.21</v>
      </c>
      <c r="F67" s="23">
        <f>25368.07</f>
        <v>25368.07</v>
      </c>
      <c r="G67" s="26">
        <f t="shared" si="1"/>
        <v>30188</v>
      </c>
    </row>
    <row r="68" spans="2:7">
      <c r="B68" s="10">
        <v>60</v>
      </c>
      <c r="C68" s="16" t="s">
        <v>47</v>
      </c>
      <c r="D68" s="14">
        <v>120177786</v>
      </c>
      <c r="E68" s="10">
        <v>2690.63</v>
      </c>
      <c r="F68" s="23">
        <v>519762.18</v>
      </c>
      <c r="G68" s="29">
        <v>618516.99</v>
      </c>
    </row>
    <row r="69" spans="2:7">
      <c r="B69" s="10">
        <v>61</v>
      </c>
      <c r="C69" s="16" t="s">
        <v>30</v>
      </c>
      <c r="D69" s="14">
        <v>120177787</v>
      </c>
      <c r="E69" s="10">
        <v>7377.95</v>
      </c>
      <c r="F69" s="22">
        <v>1396281.13</v>
      </c>
      <c r="G69" s="28">
        <f t="shared" ref="G69:G70" si="2">ROUND(F69*1.19,2)</f>
        <v>1661574.54</v>
      </c>
    </row>
    <row r="70" spans="2:7">
      <c r="B70" s="18">
        <v>62</v>
      </c>
      <c r="C70" s="16" t="s">
        <v>30</v>
      </c>
      <c r="D70" s="14">
        <v>120177788</v>
      </c>
      <c r="E70" s="14">
        <v>150.16</v>
      </c>
      <c r="F70" s="23">
        <v>58031.54</v>
      </c>
      <c r="G70" s="26">
        <f t="shared" si="2"/>
        <v>69057.53</v>
      </c>
    </row>
    <row r="71" spans="2:7">
      <c r="B71" s="18">
        <v>63</v>
      </c>
      <c r="C71" s="16" t="s">
        <v>48</v>
      </c>
      <c r="D71" s="14"/>
      <c r="E71" s="14">
        <v>3303.28</v>
      </c>
      <c r="F71" s="23">
        <v>640114</v>
      </c>
      <c r="G71" s="26">
        <v>761735.66</v>
      </c>
    </row>
    <row r="72" spans="2:7">
      <c r="C72" s="4" t="s">
        <v>49</v>
      </c>
      <c r="E72" s="5"/>
      <c r="F72" s="5">
        <f>SUM(F9:F71)</f>
        <v>16067844.459999997</v>
      </c>
      <c r="G72" s="5">
        <f>SUM(G9:G71)</f>
        <v>19120734.870000001</v>
      </c>
    </row>
    <row r="76" spans="2:7">
      <c r="E76" s="34" t="s">
        <v>52</v>
      </c>
      <c r="F76" s="34"/>
    </row>
    <row r="77" spans="2:7">
      <c r="E77" s="34" t="s">
        <v>53</v>
      </c>
      <c r="F77" s="34"/>
    </row>
  </sheetData>
  <mergeCells count="7">
    <mergeCell ref="E76:F76"/>
    <mergeCell ref="E77:F77"/>
    <mergeCell ref="E2:G2"/>
    <mergeCell ref="C7:C8"/>
    <mergeCell ref="B4:G4"/>
    <mergeCell ref="B7:B8"/>
    <mergeCell ref="E7:G7"/>
  </mergeCells>
  <phoneticPr fontId="4" type="noConversion"/>
  <printOptions horizontalCentered="1"/>
  <pageMargins left="0.11811023622047245" right="0.11811023622047245" top="0.74803149606299213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utilizator sapl11</cp:lastModifiedBy>
  <cp:lastPrinted>2024-04-25T07:57:37Z</cp:lastPrinted>
  <dcterms:created xsi:type="dcterms:W3CDTF">2023-12-06T10:20:42Z</dcterms:created>
  <dcterms:modified xsi:type="dcterms:W3CDTF">2024-04-25T07:57:38Z</dcterms:modified>
</cp:coreProperties>
</file>